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678" activeTab="0"/>
  </bookViews>
  <sheets>
    <sheet name="TONGHOP KP" sheetId="1" r:id="rId1"/>
    <sheet name="Mua - TLIEU" sheetId="2" r:id="rId2"/>
    <sheet name="TKQH" sheetId="3" r:id="rId3"/>
    <sheet name="Vung nghiên cứ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<sst xmlns="http://schemas.openxmlformats.org/spreadsheetml/2006/main" count="168" uniqueCount="133">
  <si>
    <t>TT</t>
  </si>
  <si>
    <t>Hạng mục</t>
  </si>
  <si>
    <t>Đơn vị</t>
  </si>
  <si>
    <t>Khối lượng</t>
  </si>
  <si>
    <t>I</t>
  </si>
  <si>
    <t>Thành tiền (đ)</t>
  </si>
  <si>
    <t>Đơn giá(đ)</t>
  </si>
  <si>
    <t>ĐIỀU TRA THU THẬP TÀI LIỆU</t>
  </si>
  <si>
    <t>Trong đó:</t>
  </si>
  <si>
    <t>Biểu</t>
  </si>
  <si>
    <t>Tài liệu khí tượng</t>
  </si>
  <si>
    <t xml:space="preserve">Mua bản đồ </t>
  </si>
  <si>
    <t>Bản đồ số hóa  1/10.000</t>
  </si>
  <si>
    <t>(ha)</t>
  </si>
  <si>
    <t>Tài liệu thuỷ văn</t>
  </si>
  <si>
    <t xml:space="preserve"> </t>
  </si>
  <si>
    <t>1.1</t>
  </si>
  <si>
    <t>Mua tài liệu khí tượng, thủy văn</t>
  </si>
  <si>
    <t>2.1</t>
  </si>
  <si>
    <t>a</t>
  </si>
  <si>
    <t>b</t>
  </si>
  <si>
    <t>2.2</t>
  </si>
  <si>
    <t>TỔNG DỰ TOÁN</t>
  </si>
  <si>
    <t>Tên vùng thuỷ lợi/ Tên xã</t>
  </si>
  <si>
    <r>
      <t>F</t>
    </r>
    <r>
      <rPr>
        <b/>
        <vertAlign val="subscript"/>
        <sz val="11"/>
        <color indexed="8"/>
        <rFont val="Arial"/>
        <family val="2"/>
      </rPr>
      <t>tự nhiên</t>
    </r>
  </si>
  <si>
    <r>
      <t>F</t>
    </r>
    <r>
      <rPr>
        <b/>
        <vertAlign val="subscript"/>
        <sz val="11"/>
        <color indexed="8"/>
        <rFont val="Arial"/>
        <family val="2"/>
      </rPr>
      <t>n. nghiệp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(ha)</t>
    </r>
  </si>
  <si>
    <t xml:space="preserve">Vùng trung và hạ du lưu vực sông Rào Nan </t>
  </si>
  <si>
    <t>2.628,34</t>
  </si>
  <si>
    <t>Cao Quảng</t>
  </si>
  <si>
    <t>Lâm trạch</t>
  </si>
  <si>
    <t>Quảng Sơn</t>
  </si>
  <si>
    <t>Quảng Minh</t>
  </si>
  <si>
    <t>Quảng Tiên</t>
  </si>
  <si>
    <t>Quảng Lộc</t>
  </si>
  <si>
    <t>Quang Tân</t>
  </si>
  <si>
    <t>Quảng Hòa</t>
  </si>
  <si>
    <t>Quảng Trung</t>
  </si>
  <si>
    <t xml:space="preserve">Quảng Văn </t>
  </si>
  <si>
    <t>Quảng Thủy</t>
  </si>
  <si>
    <t>Lưu vực sông Trốc (sông Son)</t>
  </si>
  <si>
    <t>6.638,47</t>
  </si>
  <si>
    <t>Tân Trạch</t>
  </si>
  <si>
    <t>Thượng Trạch</t>
  </si>
  <si>
    <t>Xuân Trạch</t>
  </si>
  <si>
    <t>Phúc Trạch</t>
  </si>
  <si>
    <t>Sơn Trạch</t>
  </si>
  <si>
    <t>Hưng Trạch</t>
  </si>
  <si>
    <t>Liên Trạch</t>
  </si>
  <si>
    <t>Mỹ Trạch</t>
  </si>
  <si>
    <t>Hạ Trạch</t>
  </si>
  <si>
    <t>Bắc Trạch</t>
  </si>
  <si>
    <t>Thanh Trạch</t>
  </si>
  <si>
    <t>Cự Nẫm</t>
  </si>
  <si>
    <t>Phú Định</t>
  </si>
  <si>
    <t>LV sông Dinh và sông Lý Hoà</t>
  </si>
  <si>
    <t>13.621,4</t>
  </si>
  <si>
    <t>Phú Trạch</t>
  </si>
  <si>
    <t>Hải Trạch</t>
  </si>
  <si>
    <t>Vạn Trạch</t>
  </si>
  <si>
    <t>Hoàn Trạch</t>
  </si>
  <si>
    <t>Hòa Trạch</t>
  </si>
  <si>
    <t>Đại Trạch</t>
  </si>
  <si>
    <t>Nam Trạch</t>
  </si>
  <si>
    <t>Lý Trạch</t>
  </si>
  <si>
    <t>Nhân Trạch</t>
  </si>
  <si>
    <t>Sơn Lộc</t>
  </si>
  <si>
    <t>NT Việt Trung</t>
  </si>
  <si>
    <t>TT Hoàn Lão</t>
  </si>
  <si>
    <t>Tổng cộng</t>
  </si>
  <si>
    <t>22.888,21</t>
  </si>
  <si>
    <t>Hạ du Lưu vực sông Son</t>
  </si>
  <si>
    <t>Xã</t>
  </si>
  <si>
    <t>Tài liệu khí tượng: nhiệt độ, độ ẩm, nắng, gió, bốc hơi cho 6 trạm (1989-2015) * 25 năm = 150 biểu</t>
  </si>
  <si>
    <t>Tài liệu mưa ngày cho 6 trạm  (1989-2015) * 25 năm = 150 biểu</t>
  </si>
  <si>
    <t>Sử dụng tài liệu triều thiết kế của Tân Mỹ và Đồng Hới đã có</t>
  </si>
  <si>
    <t>THẨM ĐỊNH XÉT DUYỆT: 7%*(3)</t>
  </si>
  <si>
    <r>
      <t>F</t>
    </r>
    <r>
      <rPr>
        <b/>
        <vertAlign val="subscript"/>
        <sz val="11"/>
        <color indexed="8"/>
        <rFont val="Arial"/>
        <family val="2"/>
      </rPr>
      <t xml:space="preserve">tự nhiên </t>
    </r>
  </si>
  <si>
    <t>Chi phí thiết kế quy hoạch</t>
  </si>
  <si>
    <t>3.75%*(1)</t>
  </si>
  <si>
    <t>3.5%*(1)</t>
  </si>
  <si>
    <t>5%*(1)</t>
  </si>
  <si>
    <t>DIỄN GIẢI</t>
  </si>
  <si>
    <t>KHOẢN MỤC CHI PHÍ</t>
  </si>
  <si>
    <t>Chi tiết tại phụ lục 3</t>
  </si>
  <si>
    <t>LẬP NHIỆM VỤ QH</t>
  </si>
  <si>
    <t>CÔNG BỐ ĐỒ ÁN QH</t>
  </si>
  <si>
    <t>QUẢN LÝ DỰ ÁN QUY HOẠCH</t>
  </si>
  <si>
    <t>BẢO HIỂM NGHỀ NGHIỆP</t>
  </si>
  <si>
    <t>2% *(1)</t>
  </si>
  <si>
    <t>DỰ PHÒNG</t>
  </si>
  <si>
    <t>(1)+(2)+(3)+(4)+(5)+(6)+(7)</t>
  </si>
  <si>
    <t xml:space="preserve">TỔNG KINH PHÍ THỰC HIỆN DỰ ÁN QUY HOẠCH </t>
  </si>
  <si>
    <t>Chi phí điều tra thu thập tài liệu</t>
  </si>
  <si>
    <t>(Kèm theo Quyết định số             /QĐ-UBND ngày         /       /2016 của UBND tỉnh)</t>
  </si>
  <si>
    <t>(Kèm theo Quyết định số               /QĐ-UBND ngày        /         /2016 của UBND tỉnh)</t>
  </si>
  <si>
    <t xml:space="preserve"> (Đồng)</t>
  </si>
  <si>
    <t>THÀNH TIỀN</t>
  </si>
  <si>
    <t>Cách tính theo Quy định tại Quyết định số 1699/QĐ-BNN-KHCN ngày 20/7/2012 của Bộ Nông nghiệp và Phát triển nông thôn</t>
  </si>
  <si>
    <t>Giá trị</t>
  </si>
  <si>
    <t>Gx (mức giá thiết kế quy định)</t>
  </si>
  <si>
    <t>Gx = Gb+(Ga-Gb)/(Fa-Fb)*(Fx-Fb)</t>
  </si>
  <si>
    <t>Trong đó</t>
  </si>
  <si>
    <t>Ga (giá thiết kế ứng với vùng trung du có quy mô cận trên theo Bảng số 2, Phần 2)</t>
  </si>
  <si>
    <t>Ga = Quy hoạch cấp nước 340 tr.đồng + Quy hoạch tiêu nước 339 tr.đồng + Quy hoạch phòng chống lũ 339 tr.đồng</t>
  </si>
  <si>
    <t>đồng</t>
  </si>
  <si>
    <t>Gb (giá thiết kế ứng với vùng trung du có quy mô cận dưới theo Bảng số 2, Phần 2)</t>
  </si>
  <si>
    <t>Gb = Quy hoạch cấp nước 329 tr.đồng + Quy hoạch tiêu nước 315 tr.đồng + Quy hoạch phòng chống lũ 315 tr.đồng</t>
  </si>
  <si>
    <t>Fx</t>
  </si>
  <si>
    <t>Diện tích vùng quy hoạch</t>
  </si>
  <si>
    <t>ha</t>
  </si>
  <si>
    <t>Fa (diện tích vùng có quy mô cận trên của vùng trung du)</t>
  </si>
  <si>
    <t>Bảng số 2, Phần 2, Quyết định số 1699/QĐ-BNN-KHCN ngày 20/7/2012</t>
  </si>
  <si>
    <t>Fb (diện tích vùng có quy mô cận dưới của vùng trung du)</t>
  </si>
  <si>
    <t>Kt (hệ số phi chuẩn</t>
  </si>
  <si>
    <t>K = 1+K2+K3+K4+K5+K7</t>
  </si>
  <si>
    <t>K2 (mạng lưới sông ngòi trong vùng nghiên cứu phức tạp)</t>
  </si>
  <si>
    <t>Bảng số 2, Phần 1, Quyết định số 1699/QĐ-BNN-KHCN ngày 20/7/2012</t>
  </si>
  <si>
    <t>K3 (mạng lưới sông ngòi gắn với sông lớn bên ngoài)</t>
  </si>
  <si>
    <t>K4 (Thủy triều ảnh hưởng quá 40% diện tích vùng quy hoạch)</t>
  </si>
  <si>
    <t>K5 (diện tích chua mặn trong vùng QH lớn hơn 20% lần diện tích đất nông nghiệp)</t>
  </si>
  <si>
    <t>K7 (Kết hợp với nhiệm vụ đô thị, nước dân sinh, dịch vụ - du lịch)</t>
  </si>
  <si>
    <t>Ktl (Hệ số điều chỉnh lương)</t>
  </si>
  <si>
    <t>Ktl = 1+(1.970.000-1.650.000)/1.650.000</t>
  </si>
  <si>
    <t>Giá thiết kế quy hoạch (tính 70% mức tối đa do không phải toàn bộ diện tích quy hoạch là vùng trung du)</t>
  </si>
  <si>
    <t>G = Gx*Kt*Ktl*70%</t>
  </si>
  <si>
    <t>Thuế VAT</t>
  </si>
  <si>
    <t>G*10%</t>
  </si>
  <si>
    <t>GIÁ THIẾT KẾ QUY HOẠCH SAU THUẾ</t>
  </si>
  <si>
    <t>(Kèm theo Quyết định số             /QĐ-UBND ngày           /        /2016 của UBND tỉnh)</t>
  </si>
  <si>
    <t>PHỤ LỤC 2: TỔNG HỢP KINH PHÍ LẬP QUY HOẠCH CHI TIẾT THỦY LỢI VÙNG NAM SÔNG GIANH VÀ PHỤ CẬN ĐẾN NĂM 2020, TẦM NHÌN 2030</t>
  </si>
  <si>
    <t>PHỤ LỤC 3: CHI PHÍ CÔNG TÁC ĐIỀU TRA THU THẬP TÀI LIỆU</t>
  </si>
  <si>
    <t>PHỤ LỤC 4: DỰ TOÁN CHI TIẾT CHI PHÍ THIẾT KẾ QUY HOẠCH</t>
  </si>
  <si>
    <t>Chi tiết tại phụ lục 4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</si>
</sst>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#,##0;[Red]#,##0"/>
    <numFmt numFmtId="186" formatCode="#,##0.000_);\(#,##0.000\)"/>
    <numFmt numFmtId="187" formatCode="_(* #,##0.0000_);_(* \(#,##0.0000\);_(* &quot;-&quot;????_);_(@_)"/>
    <numFmt numFmtId="188" formatCode="#\ ###\ ###\ ###\ ###"/>
    <numFmt numFmtId="189" formatCode="0.0000"/>
    <numFmt numFmtId="190" formatCode="###\ ###\ ###\ ###"/>
    <numFmt numFmtId="191" formatCode="#.\ ###\ ###\ ###"/>
    <numFmt numFmtId="192" formatCode="###.0\ ###\ ###\ ###"/>
    <numFmt numFmtId="193" formatCode="###\ ###\ ###"/>
    <numFmt numFmtId="194" formatCode="#\ ###\ ###\ ###"/>
    <numFmt numFmtId="195" formatCode="0.0%"/>
    <numFmt numFmtId="196" formatCode="0.0"/>
    <numFmt numFmtId="197" formatCode="0.000"/>
    <numFmt numFmtId="198" formatCode="#,##0.000"/>
    <numFmt numFmtId="199" formatCode="#,##0.0000"/>
    <numFmt numFmtId="200" formatCode="#,##0.00000"/>
    <numFmt numFmtId="201" formatCode="#,##0.000000"/>
    <numFmt numFmtId="202" formatCode="_(* #,##0.0_);_(* \(#,##0.0\);_(* &quot;-&quot;??_);_(@_)"/>
    <numFmt numFmtId="203" formatCode="_(* #,##0.000_);_(* \(#,##0.000\);_(* &quot;-&quot;??_);_(@_)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3" fontId="2" fillId="0" borderId="19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justify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justify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84" fontId="15" fillId="0" borderId="28" xfId="41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0" fontId="15" fillId="0" borderId="29" xfId="0" applyFont="1" applyBorder="1" applyAlignment="1">
      <alignment horizontal="center"/>
    </xf>
    <xf numFmtId="184" fontId="15" fillId="0" borderId="30" xfId="41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31" xfId="0" applyFont="1" applyBorder="1" applyAlignment="1">
      <alignment/>
    </xf>
    <xf numFmtId="0" fontId="16" fillId="0" borderId="0" xfId="0" applyFont="1" applyAlignment="1">
      <alignment/>
    </xf>
    <xf numFmtId="0" fontId="14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184" fontId="14" fillId="0" borderId="31" xfId="41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 horizontal="center"/>
    </xf>
    <xf numFmtId="202" fontId="15" fillId="0" borderId="31" xfId="41" applyNumberFormat="1" applyFont="1" applyBorder="1" applyAlignment="1">
      <alignment horizontal="center"/>
    </xf>
    <xf numFmtId="179" fontId="14" fillId="0" borderId="31" xfId="41" applyNumberFormat="1" applyFont="1" applyBorder="1" applyAlignment="1">
      <alignment horizontal="center"/>
    </xf>
    <xf numFmtId="203" fontId="15" fillId="0" borderId="31" xfId="41" applyNumberFormat="1" applyFont="1" applyBorder="1" applyAlignment="1">
      <alignment horizontal="center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184" fontId="15" fillId="0" borderId="31" xfId="41" applyNumberFormat="1" applyFont="1" applyBorder="1" applyAlignment="1">
      <alignment horizontal="center" vertical="center" wrapText="1"/>
    </xf>
    <xf numFmtId="184" fontId="15" fillId="0" borderId="31" xfId="41" applyNumberFormat="1" applyFont="1" applyBorder="1" applyAlignment="1">
      <alignment horizontal="center"/>
    </xf>
    <xf numFmtId="0" fontId="15" fillId="0" borderId="32" xfId="0" applyFont="1" applyBorder="1" applyAlignment="1">
      <alignment/>
    </xf>
    <xf numFmtId="0" fontId="15" fillId="0" borderId="32" xfId="0" applyFont="1" applyBorder="1" applyAlignment="1">
      <alignment horizontal="center"/>
    </xf>
    <xf numFmtId="184" fontId="15" fillId="0" borderId="33" xfId="4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84" fontId="14" fillId="0" borderId="0" xfId="41" applyNumberFormat="1" applyFont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justify" vertical="center" wrapText="1"/>
    </xf>
    <xf numFmtId="0" fontId="11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u%20toan%20qh%20Nam%20S&#244;ng%20Gianh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ULUC1"/>
      <sheetName val="PHULUC2"/>
      <sheetName val="TONGHOP KP"/>
      <sheetName val="Mua - TLIEU"/>
      <sheetName val="TKQH"/>
      <sheetName val="Vung nghiên cứu"/>
    </sheetNames>
    <sheetDataSet>
      <sheetData sheetId="4">
        <row r="6">
          <cell r="C6">
            <v>1018000000</v>
          </cell>
          <cell r="D6">
            <v>959000000</v>
          </cell>
          <cell r="E6">
            <v>40000</v>
          </cell>
          <cell r="F6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3" customWidth="1"/>
    <col min="2" max="2" width="68.28125" style="1" customWidth="1"/>
    <col min="3" max="3" width="37.140625" style="1" customWidth="1"/>
    <col min="4" max="4" width="24.421875" style="2" customWidth="1"/>
    <col min="5" max="16384" width="9.140625" style="1" customWidth="1"/>
  </cols>
  <sheetData>
    <row r="1" spans="1:4" s="38" customFormat="1" ht="39" customHeight="1">
      <c r="A1" s="125" t="s">
        <v>129</v>
      </c>
      <c r="B1" s="125"/>
      <c r="C1" s="125"/>
      <c r="D1" s="125"/>
    </row>
    <row r="2" spans="1:4" s="38" customFormat="1" ht="24" customHeight="1">
      <c r="A2" s="127" t="s">
        <v>93</v>
      </c>
      <c r="B2" s="128"/>
      <c r="C2" s="128"/>
      <c r="D2" s="128"/>
    </row>
    <row r="3" spans="1:4" s="21" customFormat="1" ht="20.25" customHeight="1">
      <c r="A3" s="129" t="s">
        <v>0</v>
      </c>
      <c r="B3" s="129" t="s">
        <v>82</v>
      </c>
      <c r="C3" s="129" t="s">
        <v>81</v>
      </c>
      <c r="D3" s="88" t="s">
        <v>96</v>
      </c>
    </row>
    <row r="4" spans="1:4" s="22" customFormat="1" ht="16.5" customHeight="1">
      <c r="A4" s="130"/>
      <c r="B4" s="130"/>
      <c r="C4" s="130"/>
      <c r="D4" s="87" t="s">
        <v>95</v>
      </c>
    </row>
    <row r="5" spans="1:6" s="39" customFormat="1" ht="23.25" customHeight="1">
      <c r="A5" s="84">
        <v>1</v>
      </c>
      <c r="B5" s="85" t="s">
        <v>91</v>
      </c>
      <c r="C5" s="85"/>
      <c r="D5" s="86">
        <v>1535383000</v>
      </c>
      <c r="F5" s="39" t="s">
        <v>15</v>
      </c>
    </row>
    <row r="6" spans="1:4" s="74" customFormat="1" ht="18.75">
      <c r="A6" s="76">
        <v>1.1</v>
      </c>
      <c r="B6" s="79" t="s">
        <v>92</v>
      </c>
      <c r="C6" s="75" t="s">
        <v>83</v>
      </c>
      <c r="D6" s="82">
        <f>+'Mua - TLIEU'!F5</f>
        <v>77000000</v>
      </c>
    </row>
    <row r="7" spans="1:4" s="21" customFormat="1" ht="18.75">
      <c r="A7" s="76">
        <v>1.2</v>
      </c>
      <c r="B7" s="83" t="s">
        <v>77</v>
      </c>
      <c r="C7" s="76" t="s">
        <v>132</v>
      </c>
      <c r="D7" s="82">
        <v>1458382889</v>
      </c>
    </row>
    <row r="8" spans="1:4" s="39" customFormat="1" ht="18.75" hidden="1">
      <c r="A8" s="81">
        <v>4</v>
      </c>
      <c r="B8" s="77" t="s">
        <v>75</v>
      </c>
      <c r="C8" s="77"/>
      <c r="D8" s="80"/>
    </row>
    <row r="9" spans="1:4" s="39" customFormat="1" ht="18.75">
      <c r="A9" s="81">
        <v>2</v>
      </c>
      <c r="B9" s="78" t="s">
        <v>84</v>
      </c>
      <c r="C9" s="75" t="s">
        <v>78</v>
      </c>
      <c r="D9" s="80">
        <f>ROUND(D5*0.0375,-3)</f>
        <v>57577000</v>
      </c>
    </row>
    <row r="10" spans="1:4" s="39" customFormat="1" ht="18.75">
      <c r="A10" s="81">
        <v>3</v>
      </c>
      <c r="B10" s="78" t="s">
        <v>85</v>
      </c>
      <c r="C10" s="75" t="s">
        <v>79</v>
      </c>
      <c r="D10" s="80">
        <f>ROUND(0.035*D5,-3)</f>
        <v>53738000</v>
      </c>
    </row>
    <row r="11" spans="1:4" s="39" customFormat="1" ht="18.75">
      <c r="A11" s="81">
        <v>4</v>
      </c>
      <c r="B11" s="78" t="s">
        <v>86</v>
      </c>
      <c r="C11" s="75" t="s">
        <v>79</v>
      </c>
      <c r="D11" s="80">
        <f>ROUND(0.035*D5,-3)</f>
        <v>53738000</v>
      </c>
    </row>
    <row r="12" spans="1:4" s="39" customFormat="1" ht="18.75">
      <c r="A12" s="81">
        <v>5</v>
      </c>
      <c r="B12" s="78" t="s">
        <v>87</v>
      </c>
      <c r="C12" s="75" t="s">
        <v>88</v>
      </c>
      <c r="D12" s="80">
        <f>ROUND(D5*0.02,-3)</f>
        <v>30708000</v>
      </c>
    </row>
    <row r="13" spans="1:4" s="39" customFormat="1" ht="18.75">
      <c r="A13" s="81">
        <v>6</v>
      </c>
      <c r="B13" s="78" t="s">
        <v>89</v>
      </c>
      <c r="C13" s="75" t="s">
        <v>80</v>
      </c>
      <c r="D13" s="80">
        <v>76856000</v>
      </c>
    </row>
    <row r="14" spans="1:4" s="39" customFormat="1" ht="18.75">
      <c r="A14" s="81">
        <v>7</v>
      </c>
      <c r="B14" s="78" t="s">
        <v>22</v>
      </c>
      <c r="C14" s="75" t="s">
        <v>90</v>
      </c>
      <c r="D14" s="80">
        <f>SUM(D9:D13)+D5</f>
        <v>1808000000</v>
      </c>
    </row>
    <row r="15" spans="1:4" ht="15.75">
      <c r="A15" s="126"/>
      <c r="B15" s="126"/>
      <c r="C15" s="126"/>
      <c r="D15" s="126"/>
    </row>
    <row r="16" spans="1:4" ht="15.75">
      <c r="A16" s="4"/>
      <c r="B16" s="5"/>
      <c r="C16" s="5"/>
      <c r="D16" s="6"/>
    </row>
    <row r="17" spans="1:4" ht="15.75">
      <c r="A17" s="4"/>
      <c r="B17" s="5"/>
      <c r="C17" s="5"/>
      <c r="D17" s="6"/>
    </row>
    <row r="18" spans="1:4" ht="15.75">
      <c r="A18" s="4"/>
      <c r="B18" s="5"/>
      <c r="C18" s="5"/>
      <c r="D18" s="6"/>
    </row>
    <row r="19" spans="1:4" ht="15.75">
      <c r="A19" s="4"/>
      <c r="B19" s="5"/>
      <c r="C19" s="5"/>
      <c r="D19" s="6"/>
    </row>
    <row r="20" spans="1:4" ht="15.75">
      <c r="A20" s="4"/>
      <c r="B20" s="5"/>
      <c r="C20" s="5"/>
      <c r="D20" s="6"/>
    </row>
    <row r="21" spans="1:4" ht="15.75">
      <c r="A21" s="4"/>
      <c r="B21" s="5"/>
      <c r="C21" s="5"/>
      <c r="D21" s="6"/>
    </row>
    <row r="22" spans="1:4" ht="15.75">
      <c r="A22" s="4"/>
      <c r="B22" s="5"/>
      <c r="C22" s="5"/>
      <c r="D22" s="6"/>
    </row>
    <row r="23" spans="1:4" ht="15.75">
      <c r="A23" s="4"/>
      <c r="B23" s="5"/>
      <c r="C23" s="5"/>
      <c r="D23" s="6"/>
    </row>
    <row r="24" spans="1:4" ht="15.75">
      <c r="A24" s="4"/>
      <c r="B24" s="5"/>
      <c r="C24" s="5"/>
      <c r="D24" s="6"/>
    </row>
    <row r="25" spans="1:4" ht="15.75">
      <c r="A25" s="4"/>
      <c r="B25" s="5"/>
      <c r="C25" s="5"/>
      <c r="D25" s="6"/>
    </row>
    <row r="26" spans="1:4" ht="15.75">
      <c r="A26" s="4"/>
      <c r="B26" s="5"/>
      <c r="C26" s="5"/>
      <c r="D26" s="6"/>
    </row>
    <row r="27" spans="1:4" ht="15.75">
      <c r="A27" s="4"/>
      <c r="B27" s="5"/>
      <c r="C27" s="5"/>
      <c r="D27" s="6"/>
    </row>
    <row r="28" spans="1:4" ht="15.75">
      <c r="A28" s="4"/>
      <c r="B28" s="5"/>
      <c r="C28" s="5"/>
      <c r="D28" s="6"/>
    </row>
    <row r="29" spans="1:4" ht="15.75">
      <c r="A29" s="4"/>
      <c r="B29" s="5"/>
      <c r="C29" s="5"/>
      <c r="D29" s="6"/>
    </row>
    <row r="30" spans="1:4" ht="15.75">
      <c r="A30" s="4"/>
      <c r="B30" s="5"/>
      <c r="C30" s="5"/>
      <c r="D30" s="6"/>
    </row>
    <row r="31" spans="1:4" ht="15.75">
      <c r="A31" s="4"/>
      <c r="B31" s="5"/>
      <c r="C31" s="5"/>
      <c r="D31" s="6"/>
    </row>
    <row r="32" spans="1:4" ht="15.75">
      <c r="A32" s="4"/>
      <c r="B32" s="5"/>
      <c r="C32" s="5"/>
      <c r="D32" s="6"/>
    </row>
    <row r="33" spans="1:4" ht="15.75">
      <c r="A33" s="4"/>
      <c r="B33" s="5"/>
      <c r="C33" s="5"/>
      <c r="D33" s="6"/>
    </row>
    <row r="34" spans="1:4" ht="15.75">
      <c r="A34" s="4"/>
      <c r="B34" s="5"/>
      <c r="C34" s="5"/>
      <c r="D34" s="6"/>
    </row>
    <row r="35" spans="1:4" ht="15.75">
      <c r="A35" s="4"/>
      <c r="B35" s="5"/>
      <c r="C35" s="5"/>
      <c r="D35" s="6"/>
    </row>
    <row r="36" spans="1:4" ht="15.75">
      <c r="A36" s="4"/>
      <c r="B36" s="5"/>
      <c r="C36" s="5"/>
      <c r="D36" s="6"/>
    </row>
    <row r="37" spans="1:4" ht="15.75">
      <c r="A37" s="4"/>
      <c r="B37" s="5"/>
      <c r="C37" s="5"/>
      <c r="D37" s="6"/>
    </row>
    <row r="38" spans="1:4" ht="15.75">
      <c r="A38" s="4"/>
      <c r="B38" s="5"/>
      <c r="C38" s="5"/>
      <c r="D38" s="6"/>
    </row>
    <row r="39" spans="1:4" ht="15.75">
      <c r="A39" s="4"/>
      <c r="B39" s="5"/>
      <c r="C39" s="5"/>
      <c r="D39" s="6"/>
    </row>
    <row r="40" spans="1:4" ht="15.75">
      <c r="A40" s="4"/>
      <c r="B40" s="5"/>
      <c r="C40" s="5"/>
      <c r="D40" s="6"/>
    </row>
    <row r="41" spans="1:4" ht="15.75">
      <c r="A41" s="4"/>
      <c r="B41" s="5"/>
      <c r="C41" s="5"/>
      <c r="D41" s="6"/>
    </row>
    <row r="42" spans="1:4" ht="15.75">
      <c r="A42" s="4"/>
      <c r="B42" s="5"/>
      <c r="C42" s="5"/>
      <c r="D42" s="6"/>
    </row>
    <row r="43" spans="1:4" ht="15.75">
      <c r="A43" s="4"/>
      <c r="B43" s="5"/>
      <c r="C43" s="5"/>
      <c r="D43" s="6"/>
    </row>
  </sheetData>
  <sheetProtection/>
  <mergeCells count="6">
    <mergeCell ref="A1:D1"/>
    <mergeCell ref="A15:D15"/>
    <mergeCell ref="A2:D2"/>
    <mergeCell ref="B3:B4"/>
    <mergeCell ref="C3:C4"/>
    <mergeCell ref="A3:A4"/>
  </mergeCells>
  <printOptions/>
  <pageMargins left="0.52" right="0.21" top="0.75" bottom="0.43" header="0.25" footer="0.5"/>
  <pageSetup firstPageNumber="17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zoomScale="90" zoomScaleNormal="90" zoomScalePageLayoutView="0" workbookViewId="0" topLeftCell="A1">
      <selection activeCell="A2" sqref="A2:F2"/>
    </sheetView>
  </sheetViews>
  <sheetFormatPr defaultColWidth="9.140625" defaultRowHeight="12.75"/>
  <cols>
    <col min="1" max="1" width="4.421875" style="3" bestFit="1" customWidth="1"/>
    <col min="2" max="2" width="75.57421875" style="1" customWidth="1"/>
    <col min="3" max="3" width="9.8515625" style="3" customWidth="1"/>
    <col min="4" max="4" width="12.00390625" style="3" customWidth="1"/>
    <col min="5" max="5" width="13.7109375" style="2" customWidth="1"/>
    <col min="6" max="6" width="17.00390625" style="2" customWidth="1"/>
    <col min="7" max="7" width="24.140625" style="1" customWidth="1"/>
    <col min="8" max="8" width="12.8515625" style="1" bestFit="1" customWidth="1"/>
    <col min="9" max="16384" width="9.140625" style="1" customWidth="1"/>
  </cols>
  <sheetData>
    <row r="2" spans="1:7" ht="24.75" customHeight="1">
      <c r="A2" s="131" t="s">
        <v>130</v>
      </c>
      <c r="B2" s="131"/>
      <c r="C2" s="131"/>
      <c r="D2" s="131"/>
      <c r="E2" s="131"/>
      <c r="F2" s="131"/>
      <c r="G2" s="2"/>
    </row>
    <row r="3" spans="1:7" ht="19.5" customHeight="1">
      <c r="A3" s="132" t="s">
        <v>94</v>
      </c>
      <c r="B3" s="132"/>
      <c r="C3" s="132"/>
      <c r="D3" s="132"/>
      <c r="E3" s="132"/>
      <c r="F3" s="132"/>
      <c r="G3" s="2"/>
    </row>
    <row r="4" spans="1:6" s="25" customFormat="1" ht="24.75" customHeight="1">
      <c r="A4" s="23" t="s">
        <v>0</v>
      </c>
      <c r="B4" s="23" t="s">
        <v>1</v>
      </c>
      <c r="C4" s="23" t="s">
        <v>2</v>
      </c>
      <c r="D4" s="23" t="s">
        <v>3</v>
      </c>
      <c r="E4" s="24" t="s">
        <v>6</v>
      </c>
      <c r="F4" s="24" t="s">
        <v>5</v>
      </c>
    </row>
    <row r="5" spans="1:6" ht="15.75">
      <c r="A5" s="9" t="s">
        <v>4</v>
      </c>
      <c r="B5" s="14" t="s">
        <v>7</v>
      </c>
      <c r="C5" s="9"/>
      <c r="D5" s="9"/>
      <c r="E5" s="15"/>
      <c r="F5" s="15">
        <f>F6+F8</f>
        <v>77000000</v>
      </c>
    </row>
    <row r="6" spans="1:6" ht="15.75">
      <c r="A6" s="26">
        <v>1</v>
      </c>
      <c r="B6" s="27" t="s">
        <v>11</v>
      </c>
      <c r="C6" s="26"/>
      <c r="D6" s="26"/>
      <c r="E6" s="28"/>
      <c r="F6" s="28">
        <f>+F7</f>
        <v>32000000</v>
      </c>
    </row>
    <row r="7" spans="1:6" ht="15.75">
      <c r="A7" s="11" t="s">
        <v>16</v>
      </c>
      <c r="B7" s="12" t="s">
        <v>12</v>
      </c>
      <c r="C7" s="11" t="s">
        <v>71</v>
      </c>
      <c r="D7" s="11">
        <v>16</v>
      </c>
      <c r="E7" s="17">
        <v>2000000</v>
      </c>
      <c r="F7" s="17">
        <f>+E7*D7</f>
        <v>32000000</v>
      </c>
    </row>
    <row r="8" spans="1:6" ht="15.75">
      <c r="A8" s="10">
        <v>2</v>
      </c>
      <c r="B8" s="13" t="s">
        <v>17</v>
      </c>
      <c r="C8" s="11"/>
      <c r="D8" s="11"/>
      <c r="E8" s="17"/>
      <c r="F8" s="16">
        <f>+F9+F12</f>
        <v>45000000</v>
      </c>
    </row>
    <row r="9" spans="1:6" s="8" customFormat="1" ht="15.75">
      <c r="A9" s="18" t="s">
        <v>18</v>
      </c>
      <c r="B9" s="19" t="s">
        <v>10</v>
      </c>
      <c r="C9" s="18"/>
      <c r="D9" s="18"/>
      <c r="E9" s="20"/>
      <c r="F9" s="20">
        <f>+F10+F11</f>
        <v>45000000</v>
      </c>
    </row>
    <row r="10" spans="1:6" s="32" customFormat="1" ht="31.5">
      <c r="A10" s="11" t="s">
        <v>19</v>
      </c>
      <c r="B10" s="30" t="s">
        <v>72</v>
      </c>
      <c r="C10" s="29" t="s">
        <v>9</v>
      </c>
      <c r="D10" s="29">
        <v>150</v>
      </c>
      <c r="E10" s="31">
        <v>150000</v>
      </c>
      <c r="F10" s="31">
        <f>+E10*D10</f>
        <v>22500000</v>
      </c>
    </row>
    <row r="11" spans="1:6" ht="15.75">
      <c r="A11" s="11" t="s">
        <v>20</v>
      </c>
      <c r="B11" s="12" t="s">
        <v>73</v>
      </c>
      <c r="C11" s="11" t="s">
        <v>9</v>
      </c>
      <c r="D11" s="11">
        <v>150</v>
      </c>
      <c r="E11" s="17">
        <v>150000</v>
      </c>
      <c r="F11" s="17">
        <f>+E11*D11</f>
        <v>22500000</v>
      </c>
    </row>
    <row r="12" spans="1:6" s="36" customFormat="1" ht="15.75">
      <c r="A12" s="18" t="s">
        <v>21</v>
      </c>
      <c r="B12" s="34" t="s">
        <v>14</v>
      </c>
      <c r="C12" s="33"/>
      <c r="D12" s="33"/>
      <c r="E12" s="35"/>
      <c r="F12" s="35">
        <v>0</v>
      </c>
    </row>
    <row r="13" spans="1:6" s="37" customFormat="1" ht="15.75">
      <c r="A13" s="48"/>
      <c r="B13" s="49" t="s">
        <v>74</v>
      </c>
      <c r="C13" s="48"/>
      <c r="D13" s="48"/>
      <c r="E13" s="50"/>
      <c r="F13" s="50"/>
    </row>
    <row r="14" spans="1:6" ht="15.75">
      <c r="A14" s="4"/>
      <c r="B14" s="5"/>
      <c r="C14" s="4"/>
      <c r="D14" s="4"/>
      <c r="E14" s="6"/>
      <c r="F14" s="6"/>
    </row>
    <row r="15" spans="1:6" ht="15.75">
      <c r="A15" s="4"/>
      <c r="B15" s="5"/>
      <c r="C15" s="4"/>
      <c r="D15" s="4"/>
      <c r="E15" s="6"/>
      <c r="F15" s="6"/>
    </row>
    <row r="16" spans="1:6" ht="15.75">
      <c r="A16" s="4"/>
      <c r="B16" s="5"/>
      <c r="C16" s="4"/>
      <c r="D16" s="4"/>
      <c r="E16" s="6"/>
      <c r="F16" s="6"/>
    </row>
    <row r="17" spans="1:6" ht="15.75">
      <c r="A17" s="4"/>
      <c r="B17" s="5"/>
      <c r="C17" s="4"/>
      <c r="D17" s="4"/>
      <c r="E17" s="6"/>
      <c r="F17" s="6"/>
    </row>
    <row r="18" spans="1:6" ht="15.75">
      <c r="A18" s="4"/>
      <c r="B18" s="5"/>
      <c r="C18" s="4"/>
      <c r="D18" s="4"/>
      <c r="E18" s="6"/>
      <c r="F18" s="6"/>
    </row>
    <row r="19" spans="1:6" ht="15.75">
      <c r="A19" s="4"/>
      <c r="B19" s="5"/>
      <c r="C19" s="4"/>
      <c r="D19" s="4"/>
      <c r="E19" s="6"/>
      <c r="F19" s="6"/>
    </row>
    <row r="20" spans="1:6" ht="15.75">
      <c r="A20" s="4"/>
      <c r="B20" s="5"/>
      <c r="C20" s="4"/>
      <c r="D20" s="4"/>
      <c r="E20" s="6"/>
      <c r="F20" s="6"/>
    </row>
    <row r="21" spans="1:6" ht="15.75">
      <c r="A21" s="4"/>
      <c r="B21" s="5"/>
      <c r="C21" s="4"/>
      <c r="D21" s="4"/>
      <c r="E21" s="6"/>
      <c r="F21" s="6"/>
    </row>
    <row r="22" spans="1:6" ht="15.75">
      <c r="A22" s="4"/>
      <c r="B22" s="5"/>
      <c r="C22" s="4"/>
      <c r="D22" s="4"/>
      <c r="E22" s="6"/>
      <c r="F22" s="6"/>
    </row>
    <row r="23" spans="1:6" ht="15.75">
      <c r="A23" s="4"/>
      <c r="B23" s="5"/>
      <c r="C23" s="4"/>
      <c r="D23" s="4"/>
      <c r="E23" s="6"/>
      <c r="F23" s="6"/>
    </row>
    <row r="24" spans="1:6" ht="15.75">
      <c r="A24" s="4"/>
      <c r="B24" s="5"/>
      <c r="C24" s="4"/>
      <c r="D24" s="4"/>
      <c r="E24" s="6"/>
      <c r="F24" s="6"/>
    </row>
    <row r="25" spans="1:6" ht="15.75">
      <c r="A25" s="4"/>
      <c r="B25" s="5"/>
      <c r="C25" s="4"/>
      <c r="D25" s="4"/>
      <c r="E25" s="6"/>
      <c r="F25" s="6"/>
    </row>
    <row r="26" spans="1:6" ht="15.75">
      <c r="A26" s="4"/>
      <c r="B26" s="5"/>
      <c r="C26" s="4"/>
      <c r="D26" s="4"/>
      <c r="E26" s="6"/>
      <c r="F26" s="6"/>
    </row>
    <row r="27" spans="1:6" ht="15.75">
      <c r="A27" s="4"/>
      <c r="B27" s="5"/>
      <c r="C27" s="4"/>
      <c r="D27" s="4"/>
      <c r="E27" s="6"/>
      <c r="F27" s="6"/>
    </row>
    <row r="28" spans="1:6" ht="15.75">
      <c r="A28" s="4"/>
      <c r="B28" s="5"/>
      <c r="C28" s="4"/>
      <c r="D28" s="4"/>
      <c r="E28" s="5"/>
      <c r="F28" s="6"/>
    </row>
    <row r="29" spans="1:6" ht="15.75">
      <c r="A29" s="4"/>
      <c r="B29" s="5"/>
      <c r="C29" s="4"/>
      <c r="D29" s="4"/>
      <c r="E29" s="6"/>
      <c r="F29" s="6"/>
    </row>
    <row r="30" spans="1:6" ht="15.75">
      <c r="A30" s="4"/>
      <c r="B30" s="5"/>
      <c r="C30" s="4"/>
      <c r="D30" s="4"/>
      <c r="E30" s="6"/>
      <c r="F30" s="6"/>
    </row>
    <row r="31" spans="1:6" ht="15.75">
      <c r="A31" s="4"/>
      <c r="B31" s="5"/>
      <c r="C31" s="4"/>
      <c r="D31" s="4"/>
      <c r="E31" s="6"/>
      <c r="F31" s="6"/>
    </row>
    <row r="32" spans="1:6" ht="15.75">
      <c r="A32" s="4"/>
      <c r="B32" s="5"/>
      <c r="C32" s="4"/>
      <c r="D32" s="4"/>
      <c r="E32" s="6"/>
      <c r="F32" s="6"/>
    </row>
    <row r="33" spans="1:6" ht="15.75">
      <c r="A33" s="4"/>
      <c r="B33" s="5"/>
      <c r="C33" s="4"/>
      <c r="D33" s="4"/>
      <c r="E33" s="6"/>
      <c r="F33" s="6"/>
    </row>
    <row r="34" spans="1:6" ht="15.75">
      <c r="A34" s="4"/>
      <c r="B34" s="5"/>
      <c r="C34" s="4"/>
      <c r="D34" s="4"/>
      <c r="E34" s="6"/>
      <c r="F34" s="6"/>
    </row>
    <row r="35" spans="1:6" ht="15.75">
      <c r="A35" s="4"/>
      <c r="B35" s="5"/>
      <c r="C35" s="4"/>
      <c r="D35" s="4"/>
      <c r="E35" s="6"/>
      <c r="F35" s="6"/>
    </row>
    <row r="36" spans="1:6" ht="15.75">
      <c r="A36" s="4"/>
      <c r="B36" s="5"/>
      <c r="C36" s="4"/>
      <c r="D36" s="4"/>
      <c r="E36" s="6"/>
      <c r="F36" s="6"/>
    </row>
    <row r="37" spans="1:6" ht="15.75">
      <c r="A37" s="4"/>
      <c r="B37" s="5"/>
      <c r="C37" s="4"/>
      <c r="D37" s="4"/>
      <c r="E37" s="6"/>
      <c r="F37" s="6"/>
    </row>
    <row r="38" spans="1:6" ht="15.75">
      <c r="A38" s="4"/>
      <c r="B38" s="5"/>
      <c r="C38" s="4"/>
      <c r="D38" s="4"/>
      <c r="E38" s="6"/>
      <c r="F38" s="6"/>
    </row>
    <row r="39" spans="1:6" ht="15.75">
      <c r="A39" s="4"/>
      <c r="B39" s="5"/>
      <c r="C39" s="4"/>
      <c r="D39" s="4"/>
      <c r="E39" s="6"/>
      <c r="F39" s="6"/>
    </row>
    <row r="40" spans="1:6" ht="15.75">
      <c r="A40" s="4"/>
      <c r="B40" s="5"/>
      <c r="C40" s="4"/>
      <c r="D40" s="4"/>
      <c r="E40" s="6"/>
      <c r="F40" s="6"/>
    </row>
    <row r="41" spans="1:6" ht="15.75">
      <c r="A41" s="4"/>
      <c r="B41" s="5"/>
      <c r="C41" s="4"/>
      <c r="D41" s="4"/>
      <c r="E41" s="6"/>
      <c r="F41" s="6"/>
    </row>
    <row r="42" spans="1:6" ht="15.75">
      <c r="A42" s="4"/>
      <c r="B42" s="5"/>
      <c r="C42" s="4"/>
      <c r="D42" s="4"/>
      <c r="E42" s="6"/>
      <c r="F42" s="6"/>
    </row>
    <row r="43" spans="1:6" ht="15.75">
      <c r="A43" s="4"/>
      <c r="B43" s="5"/>
      <c r="C43" s="4"/>
      <c r="D43" s="4"/>
      <c r="E43" s="6"/>
      <c r="F43" s="6"/>
    </row>
    <row r="44" spans="1:6" ht="15.75">
      <c r="A44" s="4"/>
      <c r="B44" s="5"/>
      <c r="C44" s="4"/>
      <c r="D44" s="4"/>
      <c r="E44" s="6"/>
      <c r="F44" s="6"/>
    </row>
    <row r="45" spans="1:6" ht="15.75">
      <c r="A45" s="4"/>
      <c r="B45" s="5"/>
      <c r="C45" s="4"/>
      <c r="D45" s="4"/>
      <c r="E45" s="6"/>
      <c r="F45" s="6"/>
    </row>
    <row r="46" spans="1:6" ht="15.75">
      <c r="A46" s="4"/>
      <c r="B46" s="5"/>
      <c r="C46" s="4"/>
      <c r="D46" s="4"/>
      <c r="E46" s="6"/>
      <c r="F46" s="6"/>
    </row>
    <row r="47" spans="1:6" ht="15.75">
      <c r="A47" s="4"/>
      <c r="B47" s="5"/>
      <c r="C47" s="4"/>
      <c r="D47" s="4"/>
      <c r="E47" s="6"/>
      <c r="F47" s="6"/>
    </row>
    <row r="48" spans="1:6" ht="15.75">
      <c r="A48" s="4"/>
      <c r="B48" s="5"/>
      <c r="C48" s="4"/>
      <c r="D48" s="4"/>
      <c r="E48" s="6"/>
      <c r="F48" s="6"/>
    </row>
    <row r="49" spans="1:6" ht="15.75">
      <c r="A49" s="4"/>
      <c r="B49" s="5"/>
      <c r="C49" s="4"/>
      <c r="D49" s="4"/>
      <c r="E49" s="6"/>
      <c r="F49" s="6"/>
    </row>
    <row r="50" spans="1:6" ht="15.75">
      <c r="A50" s="4"/>
      <c r="B50" s="5"/>
      <c r="C50" s="4"/>
      <c r="D50" s="4"/>
      <c r="E50" s="6"/>
      <c r="F50" s="6"/>
    </row>
    <row r="51" spans="1:6" ht="15.75">
      <c r="A51" s="4"/>
      <c r="B51" s="5"/>
      <c r="C51" s="4"/>
      <c r="D51" s="4"/>
      <c r="E51" s="6"/>
      <c r="F51" s="6"/>
    </row>
    <row r="52" spans="1:6" ht="15.75">
      <c r="A52" s="4"/>
      <c r="B52" s="5"/>
      <c r="C52" s="4"/>
      <c r="D52" s="4"/>
      <c r="E52" s="6"/>
      <c r="F52" s="6"/>
    </row>
    <row r="53" spans="1:6" ht="15.75">
      <c r="A53" s="4"/>
      <c r="B53" s="5"/>
      <c r="C53" s="4"/>
      <c r="D53" s="4"/>
      <c r="E53" s="6"/>
      <c r="F53" s="6"/>
    </row>
    <row r="54" spans="1:6" ht="15.75">
      <c r="A54" s="4"/>
      <c r="B54" s="5"/>
      <c r="C54" s="4"/>
      <c r="D54" s="4"/>
      <c r="E54" s="6"/>
      <c r="F54" s="6"/>
    </row>
    <row r="55" spans="1:6" ht="15.75">
      <c r="A55" s="4"/>
      <c r="B55" s="5"/>
      <c r="C55" s="4"/>
      <c r="D55" s="4"/>
      <c r="E55" s="6"/>
      <c r="F55" s="6"/>
    </row>
    <row r="56" spans="1:6" ht="15.75">
      <c r="A56" s="4"/>
      <c r="B56" s="5"/>
      <c r="C56" s="4"/>
      <c r="D56" s="4"/>
      <c r="E56" s="6"/>
      <c r="F56" s="6"/>
    </row>
    <row r="57" spans="1:6" ht="15.75">
      <c r="A57" s="4"/>
      <c r="B57" s="5"/>
      <c r="C57" s="4"/>
      <c r="D57" s="4"/>
      <c r="E57" s="6"/>
      <c r="F57" s="6"/>
    </row>
    <row r="58" spans="1:6" ht="15.75">
      <c r="A58" s="4"/>
      <c r="B58" s="5"/>
      <c r="C58" s="4"/>
      <c r="D58" s="4"/>
      <c r="E58" s="6"/>
      <c r="F58" s="6"/>
    </row>
    <row r="59" spans="1:6" ht="15.75">
      <c r="A59" s="4"/>
      <c r="B59" s="5"/>
      <c r="C59" s="4"/>
      <c r="D59" s="4"/>
      <c r="E59" s="6"/>
      <c r="F59" s="6"/>
    </row>
  </sheetData>
  <sheetProtection/>
  <mergeCells count="2">
    <mergeCell ref="A2:F2"/>
    <mergeCell ref="A3:F3"/>
  </mergeCells>
  <printOptions/>
  <pageMargins left="0.51" right="0" top="0.61" bottom="0.38" header="0" footer="0"/>
  <pageSetup firstPageNumber="18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4.8515625" style="103" customWidth="1"/>
    <col min="2" max="2" width="57.7109375" style="103" customWidth="1"/>
    <col min="3" max="3" width="55.140625" style="103" customWidth="1"/>
    <col min="4" max="4" width="9.7109375" style="118" customWidth="1"/>
    <col min="5" max="5" width="17.7109375" style="119" customWidth="1"/>
    <col min="6" max="16384" width="9.140625" style="103" customWidth="1"/>
  </cols>
  <sheetData>
    <row r="1" spans="1:5" s="89" customFormat="1" ht="21" customHeight="1">
      <c r="A1" s="128" t="s">
        <v>131</v>
      </c>
      <c r="B1" s="136"/>
      <c r="C1" s="136"/>
      <c r="D1" s="136"/>
      <c r="E1" s="136"/>
    </row>
    <row r="2" spans="1:5" s="89" customFormat="1" ht="19.5" thickBot="1">
      <c r="A2" s="134" t="s">
        <v>128</v>
      </c>
      <c r="B2" s="135"/>
      <c r="C2" s="135"/>
      <c r="D2" s="135"/>
      <c r="E2" s="135"/>
    </row>
    <row r="3" spans="1:5" s="89" customFormat="1" ht="49.5" customHeight="1">
      <c r="A3" s="90" t="s">
        <v>0</v>
      </c>
      <c r="B3" s="91" t="s">
        <v>1</v>
      </c>
      <c r="C3" s="91" t="s">
        <v>97</v>
      </c>
      <c r="D3" s="91" t="s">
        <v>2</v>
      </c>
      <c r="E3" s="92" t="s">
        <v>98</v>
      </c>
    </row>
    <row r="4" spans="1:5" s="89" customFormat="1" ht="16.5">
      <c r="A4" s="120">
        <v>1</v>
      </c>
      <c r="B4" s="93" t="s">
        <v>99</v>
      </c>
      <c r="C4" s="93" t="s">
        <v>100</v>
      </c>
      <c r="D4" s="94"/>
      <c r="E4" s="95">
        <f>E7+(E6-E7)/(E9-E10)*(E8-E10)</f>
        <v>991467700</v>
      </c>
    </row>
    <row r="5" spans="1:5" s="99" customFormat="1" ht="16.5">
      <c r="A5" s="121"/>
      <c r="B5" s="96" t="s">
        <v>101</v>
      </c>
      <c r="C5" s="96"/>
      <c r="D5" s="97"/>
      <c r="E5" s="98"/>
    </row>
    <row r="6" spans="1:5" ht="49.5">
      <c r="A6" s="122"/>
      <c r="B6" s="100" t="s">
        <v>102</v>
      </c>
      <c r="C6" s="100" t="s">
        <v>103</v>
      </c>
      <c r="D6" s="101" t="s">
        <v>104</v>
      </c>
      <c r="E6" s="102">
        <f>'[1]TKQH'!C6</f>
        <v>1018000000</v>
      </c>
    </row>
    <row r="7" spans="1:5" ht="49.5">
      <c r="A7" s="122"/>
      <c r="B7" s="100" t="s">
        <v>105</v>
      </c>
      <c r="C7" s="100" t="s">
        <v>106</v>
      </c>
      <c r="D7" s="101" t="s">
        <v>104</v>
      </c>
      <c r="E7" s="102">
        <f>'[1]TKQH'!D6</f>
        <v>959000000</v>
      </c>
    </row>
    <row r="8" spans="1:5" ht="16.5">
      <c r="A8" s="122"/>
      <c r="B8" s="100" t="s">
        <v>107</v>
      </c>
      <c r="C8" s="104" t="s">
        <v>108</v>
      </c>
      <c r="D8" s="101" t="s">
        <v>109</v>
      </c>
      <c r="E8" s="102">
        <v>35503</v>
      </c>
    </row>
    <row r="9" spans="1:5" ht="16.5">
      <c r="A9" s="122"/>
      <c r="B9" s="100" t="s">
        <v>110</v>
      </c>
      <c r="C9" s="133" t="s">
        <v>111</v>
      </c>
      <c r="D9" s="101" t="s">
        <v>109</v>
      </c>
      <c r="E9" s="102">
        <f>'[1]TKQH'!E6</f>
        <v>40000</v>
      </c>
    </row>
    <row r="10" spans="1:6" ht="33">
      <c r="A10" s="122"/>
      <c r="B10" s="100" t="s">
        <v>112</v>
      </c>
      <c r="C10" s="133"/>
      <c r="D10" s="101" t="s">
        <v>109</v>
      </c>
      <c r="E10" s="102">
        <f>'[1]TKQH'!F6</f>
        <v>30000</v>
      </c>
      <c r="F10" s="103" t="s">
        <v>15</v>
      </c>
    </row>
    <row r="11" spans="1:5" s="89" customFormat="1" ht="16.5">
      <c r="A11" s="123">
        <v>2</v>
      </c>
      <c r="B11" s="106" t="s">
        <v>113</v>
      </c>
      <c r="C11" s="106" t="s">
        <v>114</v>
      </c>
      <c r="D11" s="107"/>
      <c r="E11" s="108">
        <f>SUM(E13:E17)+1</f>
        <v>1.6</v>
      </c>
    </row>
    <row r="12" spans="1:5" ht="16.5">
      <c r="A12" s="122"/>
      <c r="B12" s="104" t="s">
        <v>8</v>
      </c>
      <c r="C12" s="104"/>
      <c r="D12" s="101"/>
      <c r="E12" s="102"/>
    </row>
    <row r="13" spans="1:5" ht="18.75" customHeight="1">
      <c r="A13" s="122"/>
      <c r="B13" s="100" t="s">
        <v>115</v>
      </c>
      <c r="C13" s="133" t="s">
        <v>116</v>
      </c>
      <c r="D13" s="101"/>
      <c r="E13" s="109">
        <v>0.1</v>
      </c>
    </row>
    <row r="14" spans="1:5" ht="16.5">
      <c r="A14" s="122"/>
      <c r="B14" s="100" t="s">
        <v>117</v>
      </c>
      <c r="C14" s="133"/>
      <c r="D14" s="101"/>
      <c r="E14" s="109">
        <v>0.1</v>
      </c>
    </row>
    <row r="15" spans="1:5" ht="33">
      <c r="A15" s="122"/>
      <c r="B15" s="100" t="s">
        <v>118</v>
      </c>
      <c r="C15" s="133"/>
      <c r="D15" s="101"/>
      <c r="E15" s="109">
        <v>0.05</v>
      </c>
    </row>
    <row r="16" spans="1:5" ht="33">
      <c r="A16" s="122"/>
      <c r="B16" s="100" t="s">
        <v>119</v>
      </c>
      <c r="C16" s="133"/>
      <c r="D16" s="101"/>
      <c r="E16" s="109">
        <v>0.05</v>
      </c>
    </row>
    <row r="17" spans="1:5" ht="33">
      <c r="A17" s="122"/>
      <c r="B17" s="100" t="s">
        <v>120</v>
      </c>
      <c r="C17" s="133"/>
      <c r="D17" s="101"/>
      <c r="E17" s="109">
        <v>0.3</v>
      </c>
    </row>
    <row r="18" spans="1:5" s="89" customFormat="1" ht="16.5">
      <c r="A18" s="123">
        <v>3</v>
      </c>
      <c r="B18" s="106" t="s">
        <v>121</v>
      </c>
      <c r="C18" s="106" t="s">
        <v>122</v>
      </c>
      <c r="D18" s="107"/>
      <c r="E18" s="110">
        <f>1+(1970000-1650000)/1650000</f>
        <v>1.1939393939393939</v>
      </c>
    </row>
    <row r="19" spans="1:5" s="89" customFormat="1" ht="33.75" customHeight="1">
      <c r="A19" s="123">
        <v>4</v>
      </c>
      <c r="B19" s="111" t="s">
        <v>123</v>
      </c>
      <c r="C19" s="112" t="s">
        <v>124</v>
      </c>
      <c r="D19" s="112" t="s">
        <v>104</v>
      </c>
      <c r="E19" s="113">
        <f>+E4*E11*E18*70%</f>
        <v>1325802626.2303028</v>
      </c>
    </row>
    <row r="20" spans="1:5" s="89" customFormat="1" ht="16.5">
      <c r="A20" s="123">
        <v>5</v>
      </c>
      <c r="B20" s="106" t="s">
        <v>125</v>
      </c>
      <c r="C20" s="105" t="s">
        <v>126</v>
      </c>
      <c r="D20" s="107" t="s">
        <v>104</v>
      </c>
      <c r="E20" s="114">
        <f>E19*10%</f>
        <v>132580262.62303029</v>
      </c>
    </row>
    <row r="21" spans="1:5" s="89" customFormat="1" ht="17.25" thickBot="1">
      <c r="A21" s="124">
        <v>6</v>
      </c>
      <c r="B21" s="115" t="s">
        <v>127</v>
      </c>
      <c r="C21" s="115"/>
      <c r="D21" s="116"/>
      <c r="E21" s="117">
        <f>+E19+E20</f>
        <v>1458382888.853333</v>
      </c>
    </row>
  </sheetData>
  <sheetProtection/>
  <mergeCells count="4">
    <mergeCell ref="C13:C17"/>
    <mergeCell ref="A2:E2"/>
    <mergeCell ref="C9:C10"/>
    <mergeCell ref="A1:E1"/>
  </mergeCells>
  <printOptions/>
  <pageMargins left="0.25" right="0" top="0.54" bottom="0.39" header="0.17" footer="0.16"/>
  <pageSetup firstPageNumber="19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140625" style="3" customWidth="1"/>
    <col min="2" max="2" width="45.7109375" style="3" customWidth="1"/>
    <col min="3" max="3" width="16.00390625" style="1" customWidth="1"/>
    <col min="4" max="4" width="15.421875" style="7" customWidth="1"/>
    <col min="5" max="5" width="13.140625" style="1" customWidth="1"/>
    <col min="6" max="6" width="13.7109375" style="1" customWidth="1"/>
    <col min="7" max="7" width="14.28125" style="1" customWidth="1"/>
    <col min="8" max="16384" width="9.140625" style="1" customWidth="1"/>
  </cols>
  <sheetData>
    <row r="1" spans="1:4" ht="16.5">
      <c r="A1" s="139" t="s">
        <v>0</v>
      </c>
      <c r="B1" s="139" t="s">
        <v>23</v>
      </c>
      <c r="C1" s="62" t="s">
        <v>76</v>
      </c>
      <c r="D1" s="139" t="s">
        <v>25</v>
      </c>
    </row>
    <row r="2" spans="1:4" ht="15.75">
      <c r="A2" s="140"/>
      <c r="B2" s="140"/>
      <c r="C2" s="69" t="s">
        <v>13</v>
      </c>
      <c r="D2" s="140"/>
    </row>
    <row r="3" spans="1:4" ht="15.75">
      <c r="A3" s="70">
        <v>8</v>
      </c>
      <c r="B3" s="71" t="s">
        <v>26</v>
      </c>
      <c r="C3" s="72">
        <f>SUM(C4:C14)</f>
        <v>25831</v>
      </c>
      <c r="D3" s="72">
        <f>SUM(D4:D14)</f>
        <v>12374.59</v>
      </c>
    </row>
    <row r="4" spans="1:4" ht="15.75">
      <c r="A4" s="51">
        <v>8.1</v>
      </c>
      <c r="B4" s="52" t="s">
        <v>28</v>
      </c>
      <c r="C4" s="53">
        <v>11882</v>
      </c>
      <c r="D4" s="54">
        <v>3550</v>
      </c>
    </row>
    <row r="5" spans="1:4" ht="15.75">
      <c r="A5" s="55">
        <v>8.2</v>
      </c>
      <c r="B5" s="56" t="s">
        <v>29</v>
      </c>
      <c r="C5" s="57">
        <v>2794</v>
      </c>
      <c r="D5" s="57">
        <v>422.31</v>
      </c>
    </row>
    <row r="6" spans="1:4" ht="15.75">
      <c r="A6" s="55">
        <v>8.3</v>
      </c>
      <c r="B6" s="58" t="s">
        <v>30</v>
      </c>
      <c r="C6" s="57">
        <v>5414</v>
      </c>
      <c r="D6" s="57">
        <v>4941.21</v>
      </c>
    </row>
    <row r="7" spans="1:4" ht="15.75">
      <c r="A7" s="55">
        <v>8.4</v>
      </c>
      <c r="B7" s="58" t="s">
        <v>31</v>
      </c>
      <c r="C7" s="57">
        <v>1833</v>
      </c>
      <c r="D7" s="57">
        <v>1341.29</v>
      </c>
    </row>
    <row r="8" spans="1:4" ht="15.75">
      <c r="A8" s="55">
        <v>8.5</v>
      </c>
      <c r="B8" s="58" t="s">
        <v>32</v>
      </c>
      <c r="C8" s="57">
        <v>1014</v>
      </c>
      <c r="D8" s="57">
        <v>561.13</v>
      </c>
    </row>
    <row r="9" spans="1:4" ht="15.75">
      <c r="A9" s="55">
        <v>8.6</v>
      </c>
      <c r="B9" s="58" t="s">
        <v>33</v>
      </c>
      <c r="C9" s="57">
        <v>603</v>
      </c>
      <c r="D9" s="57">
        <v>321.35</v>
      </c>
    </row>
    <row r="10" spans="1:4" ht="15.75">
      <c r="A10" s="55">
        <v>8.7</v>
      </c>
      <c r="B10" s="58" t="s">
        <v>34</v>
      </c>
      <c r="C10" s="57">
        <v>286</v>
      </c>
      <c r="D10" s="57">
        <v>157.74</v>
      </c>
    </row>
    <row r="11" spans="1:4" ht="15.75">
      <c r="A11" s="55">
        <v>8.8</v>
      </c>
      <c r="B11" s="58" t="s">
        <v>35</v>
      </c>
      <c r="C11" s="57">
        <v>570</v>
      </c>
      <c r="D11" s="57">
        <v>376.73</v>
      </c>
    </row>
    <row r="12" spans="1:4" ht="15.75">
      <c r="A12" s="55">
        <v>8.9</v>
      </c>
      <c r="B12" s="58" t="s">
        <v>36</v>
      </c>
      <c r="C12" s="57">
        <v>716</v>
      </c>
      <c r="D12" s="57">
        <v>329.59</v>
      </c>
    </row>
    <row r="13" spans="1:4" ht="15.75">
      <c r="A13" s="73">
        <v>8.1</v>
      </c>
      <c r="B13" s="58" t="s">
        <v>37</v>
      </c>
      <c r="C13" s="57">
        <v>430</v>
      </c>
      <c r="D13" s="57">
        <v>157.32</v>
      </c>
    </row>
    <row r="14" spans="1:4" ht="15.75">
      <c r="A14" s="59">
        <v>8.11</v>
      </c>
      <c r="B14" s="60" t="s">
        <v>38</v>
      </c>
      <c r="C14" s="61">
        <v>289</v>
      </c>
      <c r="D14" s="61">
        <v>215.92</v>
      </c>
    </row>
    <row r="15" spans="1:4" ht="15.75">
      <c r="A15" s="63">
        <v>9</v>
      </c>
      <c r="B15" s="64" t="s">
        <v>70</v>
      </c>
      <c r="C15" s="65">
        <f>SUM(C16:C20)</f>
        <v>9672</v>
      </c>
      <c r="D15" s="65">
        <f>SUM(D16:D20)</f>
        <v>2154.01</v>
      </c>
    </row>
    <row r="16" spans="1:4" ht="15.75">
      <c r="A16" s="51">
        <v>9.1</v>
      </c>
      <c r="B16" s="52" t="s">
        <v>47</v>
      </c>
      <c r="C16" s="53">
        <v>2781</v>
      </c>
      <c r="D16" s="53">
        <v>450.9</v>
      </c>
    </row>
    <row r="17" spans="1:4" ht="15.75">
      <c r="A17" s="55">
        <v>9.2</v>
      </c>
      <c r="B17" s="58" t="s">
        <v>48</v>
      </c>
      <c r="C17" s="57">
        <v>940</v>
      </c>
      <c r="D17" s="57">
        <v>417.98</v>
      </c>
    </row>
    <row r="18" spans="1:4" ht="15.75">
      <c r="A18" s="55">
        <v>9.3</v>
      </c>
      <c r="B18" s="58" t="s">
        <v>49</v>
      </c>
      <c r="C18" s="57">
        <v>1786</v>
      </c>
      <c r="D18" s="57">
        <v>423.39</v>
      </c>
    </row>
    <row r="19" spans="1:4" ht="15.75">
      <c r="A19" s="55">
        <v>9.4</v>
      </c>
      <c r="B19" s="58" t="s">
        <v>50</v>
      </c>
      <c r="C19" s="57">
        <v>1726</v>
      </c>
      <c r="D19" s="57">
        <v>461.74</v>
      </c>
    </row>
    <row r="20" spans="1:4" ht="15.75">
      <c r="A20" s="59">
        <v>9.5</v>
      </c>
      <c r="B20" s="60" t="s">
        <v>51</v>
      </c>
      <c r="C20" s="61">
        <v>2439</v>
      </c>
      <c r="D20" s="61">
        <v>400</v>
      </c>
    </row>
    <row r="21" spans="1:5" ht="15.75">
      <c r="A21" s="66"/>
      <c r="B21" s="67" t="s">
        <v>68</v>
      </c>
      <c r="C21" s="68">
        <f>C3+C15</f>
        <v>35503</v>
      </c>
      <c r="D21" s="68">
        <f>D15+D3</f>
        <v>14528.6</v>
      </c>
      <c r="E21" s="7">
        <f>C21/D21</f>
        <v>2.4436628443208566</v>
      </c>
    </row>
    <row r="27" ht="16.5" thickBot="1"/>
    <row r="28" spans="1:4" ht="16.5">
      <c r="A28" s="137" t="s">
        <v>0</v>
      </c>
      <c r="B28" s="137" t="s">
        <v>23</v>
      </c>
      <c r="C28" s="40" t="s">
        <v>24</v>
      </c>
      <c r="D28" s="137" t="s">
        <v>25</v>
      </c>
    </row>
    <row r="29" spans="1:4" ht="16.5" thickBot="1">
      <c r="A29" s="138"/>
      <c r="B29" s="138"/>
      <c r="C29" s="42" t="s">
        <v>13</v>
      </c>
      <c r="D29" s="138"/>
    </row>
    <row r="30" spans="1:4" ht="15.75">
      <c r="A30" s="137">
        <v>8</v>
      </c>
      <c r="B30" s="141" t="s">
        <v>26</v>
      </c>
      <c r="C30" s="143">
        <f>SUM(C33:C43)</f>
        <v>25831</v>
      </c>
      <c r="D30" s="143" t="s">
        <v>27</v>
      </c>
    </row>
    <row r="31" spans="1:4" ht="15.75">
      <c r="A31" s="145"/>
      <c r="B31" s="146"/>
      <c r="C31" s="147"/>
      <c r="D31" s="147"/>
    </row>
    <row r="32" spans="1:4" ht="16.5" thickBot="1">
      <c r="A32" s="138"/>
      <c r="B32" s="142"/>
      <c r="C32" s="144"/>
      <c r="D32" s="144"/>
    </row>
    <row r="33" spans="1:4" ht="16.5" thickBot="1">
      <c r="A33" s="41">
        <v>8.1</v>
      </c>
      <c r="B33" s="43" t="s">
        <v>28</v>
      </c>
      <c r="C33" s="42">
        <v>11882</v>
      </c>
      <c r="D33" s="42"/>
    </row>
    <row r="34" spans="1:4" ht="16.5" thickBot="1">
      <c r="A34" s="41">
        <v>8.2</v>
      </c>
      <c r="B34" s="44" t="s">
        <v>29</v>
      </c>
      <c r="C34" s="42">
        <v>2794</v>
      </c>
      <c r="D34" s="42"/>
    </row>
    <row r="35" spans="1:4" ht="16.5" thickBot="1">
      <c r="A35" s="41">
        <v>8.3</v>
      </c>
      <c r="B35" s="43" t="s">
        <v>30</v>
      </c>
      <c r="C35" s="42">
        <v>5414</v>
      </c>
      <c r="D35" s="42"/>
    </row>
    <row r="36" spans="1:4" ht="16.5" thickBot="1">
      <c r="A36" s="41">
        <v>8.4</v>
      </c>
      <c r="B36" s="43" t="s">
        <v>31</v>
      </c>
      <c r="C36" s="42">
        <v>1833</v>
      </c>
      <c r="D36" s="42"/>
    </row>
    <row r="37" spans="1:4" ht="16.5" thickBot="1">
      <c r="A37" s="41">
        <v>8.5</v>
      </c>
      <c r="B37" s="43" t="s">
        <v>32</v>
      </c>
      <c r="C37" s="42">
        <v>1014</v>
      </c>
      <c r="D37" s="42"/>
    </row>
    <row r="38" spans="1:4" ht="16.5" thickBot="1">
      <c r="A38" s="41">
        <v>8.6</v>
      </c>
      <c r="B38" s="43" t="s">
        <v>33</v>
      </c>
      <c r="C38" s="42">
        <v>603</v>
      </c>
      <c r="D38" s="42"/>
    </row>
    <row r="39" spans="1:4" ht="16.5" thickBot="1">
      <c r="A39" s="41">
        <v>8.7</v>
      </c>
      <c r="B39" s="43" t="s">
        <v>34</v>
      </c>
      <c r="C39" s="42">
        <v>286</v>
      </c>
      <c r="D39" s="42"/>
    </row>
    <row r="40" spans="1:4" ht="16.5" thickBot="1">
      <c r="A40" s="41">
        <v>8.8</v>
      </c>
      <c r="B40" s="43" t="s">
        <v>35</v>
      </c>
      <c r="C40" s="42">
        <v>570</v>
      </c>
      <c r="D40" s="42"/>
    </row>
    <row r="41" spans="1:4" ht="16.5" thickBot="1">
      <c r="A41" s="41">
        <v>8.9</v>
      </c>
      <c r="B41" s="43" t="s">
        <v>36</v>
      </c>
      <c r="C41" s="42">
        <v>716</v>
      </c>
      <c r="D41" s="42"/>
    </row>
    <row r="42" spans="1:4" ht="16.5" thickBot="1">
      <c r="A42" s="41">
        <v>8.1</v>
      </c>
      <c r="B42" s="43" t="s">
        <v>37</v>
      </c>
      <c r="C42" s="42">
        <v>430</v>
      </c>
      <c r="D42" s="42"/>
    </row>
    <row r="43" spans="1:4" ht="16.5" thickBot="1">
      <c r="A43" s="41">
        <v>8.11</v>
      </c>
      <c r="B43" s="43" t="s">
        <v>38</v>
      </c>
      <c r="C43" s="42">
        <v>289</v>
      </c>
      <c r="D43" s="42"/>
    </row>
    <row r="44" spans="1:4" ht="16.5" thickBot="1">
      <c r="A44" s="41">
        <v>9</v>
      </c>
      <c r="B44" s="43" t="s">
        <v>39</v>
      </c>
      <c r="C44" s="42">
        <f>SUM(C45:C57)</f>
        <v>181160</v>
      </c>
      <c r="D44" s="42" t="s">
        <v>40</v>
      </c>
    </row>
    <row r="45" spans="1:4" ht="16.5" thickBot="1">
      <c r="A45" s="41">
        <v>9.1</v>
      </c>
      <c r="B45" s="43" t="s">
        <v>41</v>
      </c>
      <c r="C45" s="42">
        <v>36281</v>
      </c>
      <c r="D45" s="42"/>
    </row>
    <row r="46" spans="1:4" ht="16.5" thickBot="1">
      <c r="A46" s="41">
        <v>9.2</v>
      </c>
      <c r="B46" s="43" t="s">
        <v>42</v>
      </c>
      <c r="C46" s="42">
        <v>72572</v>
      </c>
      <c r="D46" s="42"/>
    </row>
    <row r="47" spans="1:4" ht="16.5" thickBot="1">
      <c r="A47" s="41">
        <v>9.3</v>
      </c>
      <c r="B47" s="43" t="s">
        <v>43</v>
      </c>
      <c r="C47" s="42">
        <v>17717</v>
      </c>
      <c r="D47" s="42"/>
    </row>
    <row r="48" spans="1:4" ht="16.5" thickBot="1">
      <c r="A48" s="41">
        <v>9.4</v>
      </c>
      <c r="B48" s="43" t="s">
        <v>44</v>
      </c>
      <c r="C48" s="42">
        <v>6022</v>
      </c>
      <c r="D48" s="42"/>
    </row>
    <row r="49" spans="1:4" ht="16.5" thickBot="1">
      <c r="A49" s="41">
        <v>9.5</v>
      </c>
      <c r="B49" s="43" t="s">
        <v>45</v>
      </c>
      <c r="C49" s="42">
        <v>10139</v>
      </c>
      <c r="D49" s="42"/>
    </row>
    <row r="50" spans="1:4" ht="16.5" thickBot="1">
      <c r="A50" s="41">
        <v>9.6</v>
      </c>
      <c r="B50" s="43" t="s">
        <v>46</v>
      </c>
      <c r="C50" s="42">
        <v>9515</v>
      </c>
      <c r="D50" s="42"/>
    </row>
    <row r="51" spans="1:4" ht="16.5" thickBot="1">
      <c r="A51" s="41">
        <v>9.7</v>
      </c>
      <c r="B51" s="43" t="s">
        <v>47</v>
      </c>
      <c r="C51" s="42">
        <v>2781</v>
      </c>
      <c r="D51" s="42"/>
    </row>
    <row r="52" spans="1:4" ht="16.5" thickBot="1">
      <c r="A52" s="41">
        <v>9.8</v>
      </c>
      <c r="B52" s="43" t="s">
        <v>48</v>
      </c>
      <c r="C52" s="42">
        <v>940</v>
      </c>
      <c r="D52" s="42"/>
    </row>
    <row r="53" spans="1:4" ht="16.5" thickBot="1">
      <c r="A53" s="41">
        <v>9.9</v>
      </c>
      <c r="B53" s="43" t="s">
        <v>49</v>
      </c>
      <c r="C53" s="42">
        <v>1786</v>
      </c>
      <c r="D53" s="42"/>
    </row>
    <row r="54" spans="1:4" ht="16.5" thickBot="1">
      <c r="A54" s="41">
        <v>9.1</v>
      </c>
      <c r="B54" s="43" t="s">
        <v>50</v>
      </c>
      <c r="C54" s="42">
        <v>1726</v>
      </c>
      <c r="D54" s="42"/>
    </row>
    <row r="55" spans="1:4" ht="16.5" thickBot="1">
      <c r="A55" s="41">
        <v>9.11</v>
      </c>
      <c r="B55" s="43" t="s">
        <v>51</v>
      </c>
      <c r="C55" s="42">
        <v>2439</v>
      </c>
      <c r="D55" s="42"/>
    </row>
    <row r="56" spans="1:4" ht="16.5" thickBot="1">
      <c r="A56" s="41">
        <v>9.12</v>
      </c>
      <c r="B56" s="43" t="s">
        <v>52</v>
      </c>
      <c r="C56" s="42">
        <v>3882</v>
      </c>
      <c r="D56" s="42"/>
    </row>
    <row r="57" spans="1:4" ht="16.5" thickBot="1">
      <c r="A57" s="41">
        <v>9.13</v>
      </c>
      <c r="B57" s="43" t="s">
        <v>53</v>
      </c>
      <c r="C57" s="42">
        <v>15360</v>
      </c>
      <c r="D57" s="42"/>
    </row>
    <row r="58" spans="1:4" ht="15.75" customHeight="1">
      <c r="A58" s="137">
        <v>10</v>
      </c>
      <c r="B58" s="141" t="s">
        <v>54</v>
      </c>
      <c r="C58" s="143">
        <f>SUM(C60:C71)</f>
        <v>23373</v>
      </c>
      <c r="D58" s="143" t="s">
        <v>55</v>
      </c>
    </row>
    <row r="59" spans="1:4" ht="16.5" thickBot="1">
      <c r="A59" s="138"/>
      <c r="B59" s="142"/>
      <c r="C59" s="144"/>
      <c r="D59" s="144"/>
    </row>
    <row r="60" spans="1:4" ht="16.5" thickBot="1">
      <c r="A60" s="45">
        <v>10.1</v>
      </c>
      <c r="B60" s="46" t="s">
        <v>56</v>
      </c>
      <c r="C60" s="47">
        <v>1319</v>
      </c>
      <c r="D60" s="47"/>
    </row>
    <row r="61" spans="1:4" ht="16.5" thickBot="1">
      <c r="A61" s="41">
        <v>10.2</v>
      </c>
      <c r="B61" s="43" t="s">
        <v>57</v>
      </c>
      <c r="C61" s="42">
        <v>198</v>
      </c>
      <c r="D61" s="42"/>
    </row>
    <row r="62" spans="1:4" ht="16.5" thickBot="1">
      <c r="A62" s="41">
        <v>10.3</v>
      </c>
      <c r="B62" s="43" t="s">
        <v>58</v>
      </c>
      <c r="C62" s="42">
        <v>2744</v>
      </c>
      <c r="D62" s="42"/>
    </row>
    <row r="63" spans="1:4" ht="16.5" thickBot="1">
      <c r="A63" s="41">
        <v>10.4</v>
      </c>
      <c r="B63" s="43" t="s">
        <v>59</v>
      </c>
      <c r="C63" s="42">
        <v>771</v>
      </c>
      <c r="D63" s="42"/>
    </row>
    <row r="64" spans="1:4" ht="16.5" thickBot="1">
      <c r="A64" s="41">
        <v>10.5</v>
      </c>
      <c r="B64" s="43" t="s">
        <v>60</v>
      </c>
      <c r="C64" s="42">
        <v>2200</v>
      </c>
      <c r="D64" s="42"/>
    </row>
    <row r="65" spans="1:4" ht="16.5" thickBot="1">
      <c r="A65" s="41">
        <v>10.6</v>
      </c>
      <c r="B65" s="43" t="s">
        <v>61</v>
      </c>
      <c r="C65" s="42">
        <v>2484</v>
      </c>
      <c r="D65" s="42"/>
    </row>
    <row r="66" spans="1:4" ht="16.5" thickBot="1">
      <c r="A66" s="41">
        <v>10.7</v>
      </c>
      <c r="B66" s="43" t="s">
        <v>62</v>
      </c>
      <c r="C66" s="42">
        <v>916</v>
      </c>
      <c r="D66" s="42"/>
    </row>
    <row r="67" spans="1:4" ht="16.5" thickBot="1">
      <c r="A67" s="41">
        <v>10.8</v>
      </c>
      <c r="B67" s="43" t="s">
        <v>63</v>
      </c>
      <c r="C67" s="42">
        <v>2178</v>
      </c>
      <c r="D67" s="42"/>
    </row>
    <row r="68" spans="1:4" ht="16.5" thickBot="1">
      <c r="A68" s="41">
        <v>10.9</v>
      </c>
      <c r="B68" s="43" t="s">
        <v>64</v>
      </c>
      <c r="C68" s="42">
        <v>244</v>
      </c>
      <c r="D68" s="42"/>
    </row>
    <row r="69" spans="1:4" ht="16.5" thickBot="1">
      <c r="A69" s="41">
        <v>10.1</v>
      </c>
      <c r="B69" s="43" t="s">
        <v>65</v>
      </c>
      <c r="C69" s="42">
        <v>1173</v>
      </c>
      <c r="D69" s="42"/>
    </row>
    <row r="70" spans="1:4" ht="16.5" thickBot="1">
      <c r="A70" s="41">
        <v>10.11</v>
      </c>
      <c r="B70" s="43" t="s">
        <v>66</v>
      </c>
      <c r="C70" s="42">
        <v>8604</v>
      </c>
      <c r="D70" s="42"/>
    </row>
    <row r="71" spans="1:4" ht="16.5" thickBot="1">
      <c r="A71" s="41">
        <v>10.12</v>
      </c>
      <c r="B71" s="43" t="s">
        <v>67</v>
      </c>
      <c r="C71" s="42">
        <v>542</v>
      </c>
      <c r="D71" s="42"/>
    </row>
    <row r="72" spans="1:4" ht="16.5" thickBot="1">
      <c r="A72" s="41"/>
      <c r="B72" s="43" t="s">
        <v>68</v>
      </c>
      <c r="C72" s="42">
        <f>C58+C44+C30</f>
        <v>230364</v>
      </c>
      <c r="D72" s="42" t="s">
        <v>69</v>
      </c>
    </row>
  </sheetData>
  <sheetProtection/>
  <mergeCells count="14">
    <mergeCell ref="A58:A59"/>
    <mergeCell ref="B58:B59"/>
    <mergeCell ref="C58:C59"/>
    <mergeCell ref="D58:D59"/>
    <mergeCell ref="A30:A32"/>
    <mergeCell ref="B30:B32"/>
    <mergeCell ref="C30:C32"/>
    <mergeCell ref="D30:D32"/>
    <mergeCell ref="A28:A29"/>
    <mergeCell ref="B28:B29"/>
    <mergeCell ref="D28:D29"/>
    <mergeCell ref="A1:A2"/>
    <mergeCell ref="B1:B2"/>
    <mergeCell ref="D1:D2"/>
  </mergeCells>
  <printOptions/>
  <pageMargins left="0.6" right="0.18" top="0.53" bottom="0.47" header="0.28" footer="0.2"/>
  <pageSetup firstPageNumber="23" useFirstPageNumber="1"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2016-07-28T01:35:28Z</cp:lastPrinted>
  <dcterms:created xsi:type="dcterms:W3CDTF">2009-08-21T01:04:35Z</dcterms:created>
  <dcterms:modified xsi:type="dcterms:W3CDTF">2016-08-10T02:09:45Z</dcterms:modified>
  <cp:category/>
  <cp:version/>
  <cp:contentType/>
  <cp:contentStatus/>
</cp:coreProperties>
</file>